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hc\Downloads\"/>
    </mc:Choice>
  </mc:AlternateContent>
  <xr:revisionPtr revIDLastSave="0" documentId="13_ncr:1_{5B4AED14-D66C-4758-A584-377788768BC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F CALC Building Consent Deposi" sheetId="2" r:id="rId1"/>
    <sheet name="Reference Tables" sheetId="3" state="hidden" r:id="rId2"/>
  </sheets>
  <definedNames>
    <definedName name="_xlnm.Print_Area" localSheetId="0">'AF CALC Building Consent Deposi'!$A$1:$H$47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I2" i="3" l="1"/>
  <c r="H2" i="3" s="1"/>
  <c r="C31" i="3" l="1"/>
  <c r="B31" i="3" s="1"/>
  <c r="I7" i="3" l="1"/>
  <c r="H7" i="3" s="1"/>
  <c r="H27" i="2" l="1"/>
  <c r="H28" i="2" s="1"/>
  <c r="I8" i="3" l="1"/>
  <c r="H8" i="3" s="1"/>
  <c r="I3" i="3"/>
  <c r="H3" i="3" s="1"/>
  <c r="H24" i="2" s="1"/>
  <c r="G24" i="2"/>
  <c r="H34" i="2"/>
  <c r="G31" i="2" l="1"/>
</calcChain>
</file>

<file path=xl/sharedStrings.xml><?xml version="1.0" encoding="utf-8"?>
<sst xmlns="http://schemas.openxmlformats.org/spreadsheetml/2006/main" count="77" uniqueCount="48">
  <si>
    <t>$</t>
  </si>
  <si>
    <t>GOVERNMENT LEVIES</t>
  </si>
  <si>
    <t>CONSENT PROCESSING / INSPECTIONS</t>
  </si>
  <si>
    <t>&gt;1,000,000</t>
  </si>
  <si>
    <t>Normal</t>
  </si>
  <si>
    <t>Commercial</t>
  </si>
  <si>
    <t>+</t>
  </si>
  <si>
    <t>PIM</t>
  </si>
  <si>
    <t>Consent</t>
  </si>
  <si>
    <t>&gt;750,000</t>
  </si>
  <si>
    <t>Marquee</t>
  </si>
  <si>
    <t>Demolition</t>
  </si>
  <si>
    <t>SUB</t>
  </si>
  <si>
    <t>BRANZ (BUILDING RESEARCH ASSOCIATION) exempt from GST</t>
  </si>
  <si>
    <t>CENTRAL OTAGO DISTRICT COUNCIL FEE</t>
  </si>
  <si>
    <t>FEE PAYABLE TO CENTRAL OTAGO DISTRICT COUNCIL</t>
  </si>
  <si>
    <t>COST (GST inclusive)</t>
  </si>
  <si>
    <t>DESCRIPTION</t>
  </si>
  <si>
    <t>0.1% of Work Value</t>
  </si>
  <si>
    <t>Levie ($)</t>
  </si>
  <si>
    <t>DBH incl GST</t>
  </si>
  <si>
    <r>
      <t xml:space="preserve">Estimated Value (incl GST) Value </t>
    </r>
    <r>
      <rPr>
        <b/>
        <u/>
        <sz val="8"/>
        <rFont val="Arial"/>
        <family val="2"/>
      </rPr>
      <t>up to and including</t>
    </r>
  </si>
  <si>
    <t>BRANZ (GST exempt)</t>
  </si>
  <si>
    <t>BRANZ &amp; DBH LEVIE CALCULATION</t>
  </si>
  <si>
    <t>SET FEE FOR SPECIFIC TYPE BUILDING CONSENTS</t>
  </si>
  <si>
    <t>Total Building Consent Fee (includes PIM)</t>
  </si>
  <si>
    <t>Total Fee ($)</t>
  </si>
  <si>
    <t>Free Standing</t>
  </si>
  <si>
    <t>BUILDING CONSENT FEE CALCULATOR</t>
  </si>
  <si>
    <t>Enter value of work:</t>
  </si>
  <si>
    <t>Enter type of building:</t>
  </si>
  <si>
    <r>
      <t xml:space="preserve">Residential = </t>
    </r>
    <r>
      <rPr>
        <b/>
        <sz val="10"/>
        <rFont val="Arial"/>
        <family val="2"/>
      </rPr>
      <t>1</t>
    </r>
  </si>
  <si>
    <r>
      <t xml:space="preserve">Commercial = </t>
    </r>
    <r>
      <rPr>
        <b/>
        <sz val="10"/>
        <rFont val="Arial"/>
        <family val="2"/>
      </rPr>
      <t>2</t>
    </r>
  </si>
  <si>
    <r>
      <t>NOTE:</t>
    </r>
    <r>
      <rPr>
        <sz val="10"/>
        <rFont val="Arial"/>
        <family val="2"/>
      </rPr>
      <t xml:space="preserve"> Complete the </t>
    </r>
    <r>
      <rPr>
        <b/>
        <sz val="10"/>
        <color rgb="FF00B0F0"/>
        <rFont val="Arial"/>
        <family val="2"/>
      </rPr>
      <t>blue</t>
    </r>
    <r>
      <rPr>
        <sz val="10"/>
        <rFont val="Arial"/>
        <family val="2"/>
      </rPr>
      <t xml:space="preserve"> highlighted boxes only.</t>
    </r>
  </si>
  <si>
    <t>Receipt no.</t>
  </si>
  <si>
    <t>OFFICE USE ONLY</t>
  </si>
  <si>
    <t>Invoice no.</t>
  </si>
  <si>
    <r>
      <rPr>
        <b/>
        <sz val="8"/>
        <rFont val="Arial"/>
        <family val="2"/>
      </rPr>
      <t>Disclaimer:</t>
    </r>
    <r>
      <rPr>
        <sz val="8"/>
        <rFont val="Arial"/>
        <family val="2"/>
      </rPr>
      <t xml:space="preserve">
Central Otago District Council makes every effort to ensure that the information provided in this Building Consent Fee Calculator is accurate and up to date.
If you have a previous version or unsure that this version is current please contact the Council via email on building@codc.govt.nz to obtain the current version.</t>
    </r>
  </si>
  <si>
    <t>TITLE SEARCH / COPYING/ MISCELLANEOUS</t>
  </si>
  <si>
    <t>Rural Shed</t>
  </si>
  <si>
    <t>M.B.I.E  incl GST</t>
  </si>
  <si>
    <r>
      <t xml:space="preserve">Engineers Design = </t>
    </r>
    <r>
      <rPr>
        <b/>
        <sz val="10"/>
        <rFont val="Arial"/>
        <family val="2"/>
      </rPr>
      <t>3</t>
    </r>
  </si>
  <si>
    <t>Heating Appliances</t>
  </si>
  <si>
    <t>Residential PIM</t>
  </si>
  <si>
    <t>Commercial PIM</t>
  </si>
  <si>
    <t>In built</t>
  </si>
  <si>
    <t>Financial Year: 2023-2024</t>
  </si>
  <si>
    <t>Updated on: 12/7/2023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</si>
</sst>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  <numFmt numFmtId="165" formatCode="&quot;$&quot;#,##0.00"/>
    <numFmt numFmtId="166" formatCode="&quot;$&quot;#,##0"/>
  </numFmts>
  <fonts count="1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8"/>
      <color indexed="8"/>
      <name val="Arial"/>
      <family val="2"/>
    </font>
    <font>
      <b/>
      <sz val="10"/>
      <color rgb="FF00B0F0"/>
      <name val="Arial"/>
      <family val="2"/>
    </font>
    <font>
      <b/>
      <sz val="10"/>
      <color rgb="FF3F3F3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5" borderId="29" applyNumberFormat="0" applyAlignment="0" applyProtection="0"/>
  </cellStyleXfs>
  <cellXfs count="157">
    <xf numFmtId="0" fontId="0" fillId="0" borderId="0" xfId="0"/>
    <xf numFmtId="0" fontId="5" fillId="0" borderId="0" xfId="0" applyFont="1"/>
    <xf numFmtId="164" fontId="3" fillId="0" borderId="1" xfId="1" applyNumberFormat="1" applyFont="1" applyBorder="1" applyProtection="1"/>
    <xf numFmtId="164" fontId="0" fillId="0" borderId="0" xfId="0" applyNumberFormat="1"/>
    <xf numFmtId="0" fontId="5" fillId="0" borderId="6" xfId="0" applyFont="1" applyBorder="1"/>
    <xf numFmtId="0" fontId="0" fillId="0" borderId="6" xfId="0" applyBorder="1"/>
    <xf numFmtId="0" fontId="0" fillId="0" borderId="7" xfId="0" applyBorder="1"/>
    <xf numFmtId="165" fontId="5" fillId="0" borderId="7" xfId="0" applyNumberFormat="1" applyFont="1" applyBorder="1" applyAlignment="1">
      <alignment horizontal="right"/>
    </xf>
    <xf numFmtId="165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7" fillId="0" borderId="0" xfId="0" applyFont="1"/>
    <xf numFmtId="0" fontId="7" fillId="0" borderId="0" xfId="0" applyFont="1" applyAlignment="1">
      <alignment horizontal="center" vertical="top" wrapText="1"/>
    </xf>
    <xf numFmtId="164" fontId="3" fillId="0" borderId="0" xfId="1" applyNumberFormat="1" applyFont="1" applyBorder="1" applyProtection="1"/>
    <xf numFmtId="164" fontId="0" fillId="0" borderId="0" xfId="1" applyNumberFormat="1" applyFont="1" applyBorder="1"/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0" fontId="5" fillId="0" borderId="1" xfId="0" applyFont="1" applyBorder="1"/>
    <xf numFmtId="166" fontId="5" fillId="0" borderId="1" xfId="0" applyNumberFormat="1" applyFont="1" applyBorder="1"/>
    <xf numFmtId="166" fontId="10" fillId="0" borderId="1" xfId="0" applyNumberFormat="1" applyFont="1" applyBorder="1"/>
    <xf numFmtId="164" fontId="3" fillId="0" borderId="12" xfId="1" applyNumberFormat="1" applyFont="1" applyFill="1" applyBorder="1" applyProtection="1"/>
    <xf numFmtId="164" fontId="3" fillId="0" borderId="16" xfId="1" applyNumberFormat="1" applyFont="1" applyBorder="1" applyProtection="1"/>
    <xf numFmtId="0" fontId="0" fillId="0" borderId="14" xfId="0" applyBorder="1"/>
    <xf numFmtId="0" fontId="2" fillId="0" borderId="10" xfId="0" applyFont="1" applyBorder="1" applyAlignment="1">
      <alignment horizontal="center"/>
    </xf>
    <xf numFmtId="0" fontId="3" fillId="0" borderId="13" xfId="1" applyNumberFormat="1" applyFont="1" applyBorder="1" applyAlignment="1" applyProtection="1">
      <alignment horizontal="right"/>
    </xf>
    <xf numFmtId="164" fontId="3" fillId="0" borderId="13" xfId="1" applyNumberFormat="1" applyFont="1" applyBorder="1" applyProtection="1"/>
    <xf numFmtId="0" fontId="0" fillId="0" borderId="13" xfId="0" applyBorder="1"/>
    <xf numFmtId="0" fontId="3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164" fontId="3" fillId="0" borderId="10" xfId="1" applyNumberFormat="1" applyFont="1" applyBorder="1" applyAlignment="1" applyProtection="1">
      <alignment horizontal="right"/>
    </xf>
    <xf numFmtId="164" fontId="3" fillId="0" borderId="11" xfId="1" applyNumberFormat="1" applyFont="1" applyBorder="1" applyProtection="1"/>
    <xf numFmtId="0" fontId="0" fillId="0" borderId="15" xfId="0" applyBorder="1"/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0" fillId="0" borderId="1" xfId="0" applyNumberFormat="1" applyBorder="1"/>
    <xf numFmtId="0" fontId="0" fillId="0" borderId="16" xfId="0" applyBorder="1"/>
    <xf numFmtId="0" fontId="7" fillId="0" borderId="16" xfId="0" applyFont="1" applyBorder="1" applyAlignment="1">
      <alignment horizontal="center"/>
    </xf>
    <xf numFmtId="165" fontId="5" fillId="0" borderId="12" xfId="0" applyNumberFormat="1" applyFont="1" applyBorder="1"/>
    <xf numFmtId="0" fontId="0" fillId="0" borderId="0" xfId="0" applyAlignment="1">
      <alignment horizontal="center"/>
    </xf>
    <xf numFmtId="8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164" fontId="3" fillId="0" borderId="16" xfId="1" applyNumberFormat="1" applyFont="1" applyBorder="1" applyAlignment="1" applyProtection="1">
      <alignment horizontal="right"/>
    </xf>
    <xf numFmtId="164" fontId="3" fillId="0" borderId="1" xfId="1" applyNumberFormat="1" applyFont="1" applyBorder="1" applyAlignment="1" applyProtection="1">
      <alignment horizontal="right"/>
    </xf>
    <xf numFmtId="164" fontId="3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vertical="top"/>
    </xf>
    <xf numFmtId="165" fontId="5" fillId="0" borderId="12" xfId="0" applyNumberFormat="1" applyFont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8" fontId="3" fillId="0" borderId="0" xfId="0" applyNumberFormat="1" applyFont="1" applyAlignment="1">
      <alignment vertical="top" wrapText="1"/>
    </xf>
    <xf numFmtId="0" fontId="3" fillId="0" borderId="10" xfId="0" applyFont="1" applyBorder="1"/>
    <xf numFmtId="0" fontId="0" fillId="0" borderId="7" xfId="0" applyBorder="1" applyAlignment="1">
      <alignment vertical="top"/>
    </xf>
    <xf numFmtId="0" fontId="0" fillId="0" borderId="22" xfId="0" applyBorder="1"/>
    <xf numFmtId="0" fontId="7" fillId="0" borderId="12" xfId="0" applyFont="1" applyBorder="1"/>
    <xf numFmtId="165" fontId="5" fillId="4" borderId="0" xfId="0" applyNumberFormat="1" applyFont="1" applyFill="1" applyProtection="1"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3" fillId="0" borderId="11" xfId="0" applyFont="1" applyBorder="1"/>
    <xf numFmtId="0" fontId="3" fillId="0" borderId="15" xfId="0" applyFont="1" applyBorder="1"/>
    <xf numFmtId="0" fontId="3" fillId="0" borderId="1" xfId="0" applyFont="1" applyBorder="1" applyAlignment="1">
      <alignment horizontal="right" wrapText="1"/>
    </xf>
    <xf numFmtId="0" fontId="3" fillId="0" borderId="15" xfId="2" applyFont="1" applyBorder="1" applyAlignment="1" applyProtection="1">
      <alignment horizontal="left" wrapText="1"/>
    </xf>
    <xf numFmtId="0" fontId="3" fillId="0" borderId="10" xfId="0" applyFont="1" applyBorder="1" applyAlignment="1">
      <alignment wrapText="1"/>
    </xf>
    <xf numFmtId="0" fontId="17" fillId="5" borderId="29" xfId="3"/>
    <xf numFmtId="0" fontId="17" fillId="5" borderId="29" xfId="3" applyProtection="1"/>
    <xf numFmtId="0" fontId="0" fillId="0" borderId="9" xfId="0" applyBorder="1"/>
    <xf numFmtId="0" fontId="5" fillId="0" borderId="19" xfId="0" applyFont="1" applyBorder="1"/>
    <xf numFmtId="0" fontId="5" fillId="0" borderId="20" xfId="0" applyFont="1" applyBorder="1"/>
    <xf numFmtId="8" fontId="5" fillId="0" borderId="7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0" xfId="0" applyFont="1"/>
    <xf numFmtId="165" fontId="5" fillId="0" borderId="1" xfId="0" applyNumberFormat="1" applyFont="1" applyBorder="1"/>
    <xf numFmtId="8" fontId="5" fillId="0" borderId="7" xfId="0" applyNumberFormat="1" applyFont="1" applyBorder="1" applyAlignment="1">
      <alignment horizontal="right"/>
    </xf>
    <xf numFmtId="0" fontId="3" fillId="0" borderId="11" xfId="2" applyFont="1" applyBorder="1" applyAlignment="1" applyProtection="1">
      <alignment horizontal="left" wrapText="1" indent="2"/>
    </xf>
    <xf numFmtId="0" fontId="3" fillId="0" borderId="15" xfId="2" applyFont="1" applyBorder="1" applyAlignment="1" applyProtection="1">
      <alignment horizontal="left" wrapText="1" indent="2"/>
    </xf>
    <xf numFmtId="0" fontId="3" fillId="0" borderId="10" xfId="0" applyFont="1" applyBorder="1" applyAlignment="1">
      <alignment horizontal="left"/>
    </xf>
    <xf numFmtId="0" fontId="3" fillId="0" borderId="10" xfId="2" applyFont="1" applyBorder="1" applyAlignment="1" applyProtection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5" fillId="0" borderId="0" xfId="0" applyFont="1" applyAlignment="1">
      <alignment horizontal="left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5" xfId="0" applyFont="1" applyBorder="1"/>
    <xf numFmtId="8" fontId="11" fillId="3" borderId="5" xfId="0" applyNumberFormat="1" applyFont="1" applyFill="1" applyBorder="1" applyAlignment="1">
      <alignment horizontal="right" vertical="center"/>
    </xf>
    <xf numFmtId="8" fontId="11" fillId="3" borderId="8" xfId="0" applyNumberFormat="1" applyFont="1" applyFill="1" applyBorder="1" applyAlignment="1">
      <alignment horizontal="right" vertical="center"/>
    </xf>
    <xf numFmtId="8" fontId="11" fillId="3" borderId="2" xfId="0" applyNumberFormat="1" applyFont="1" applyFill="1" applyBorder="1" applyAlignment="1">
      <alignment horizontal="right" vertical="center"/>
    </xf>
    <xf numFmtId="8" fontId="11" fillId="3" borderId="3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7" fillId="5" borderId="30" xfId="3" applyBorder="1" applyAlignment="1" applyProtection="1">
      <alignment horizontal="center"/>
    </xf>
    <xf numFmtId="0" fontId="17" fillId="5" borderId="31" xfId="3" applyBorder="1" applyAlignment="1" applyProtection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wrapText="1" indent="2"/>
    </xf>
    <xf numFmtId="0" fontId="3" fillId="0" borderId="11" xfId="0" applyFont="1" applyBorder="1" applyAlignment="1">
      <alignment horizontal="left" wrapText="1" indent="2"/>
    </xf>
    <xf numFmtId="0" fontId="3" fillId="0" borderId="15" xfId="0" applyFont="1" applyBorder="1" applyAlignment="1">
      <alignment horizontal="left" wrapText="1" indent="2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3" fillId="0" borderId="10" xfId="2" applyFont="1" applyBorder="1" applyAlignment="1" applyProtection="1">
      <alignment horizontal="left" wrapText="1" indent="2"/>
    </xf>
    <xf numFmtId="0" fontId="3" fillId="0" borderId="11" xfId="2" applyFont="1" applyBorder="1" applyAlignment="1" applyProtection="1">
      <alignment horizontal="left" wrapText="1" indent="2"/>
    </xf>
    <xf numFmtId="0" fontId="3" fillId="0" borderId="15" xfId="2" applyFont="1" applyBorder="1" applyAlignment="1" applyProtection="1">
      <alignment horizontal="left" wrapText="1" indent="2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Output" xfId="3" builtinId="21"/>
  </cellStyles>
  <dxfs count="2">
    <dxf>
      <font>
        <b/>
        <i val="0"/>
        <color rgb="FFFF0000"/>
      </font>
      <numFmt numFmtId="0" formatCode="General"/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66675</xdr:rowOff>
    </xdr:from>
    <xdr:to>
      <xdr:col>5</xdr:col>
      <xdr:colOff>464820</xdr:colOff>
      <xdr:row>3</xdr:row>
      <xdr:rowOff>80884</xdr:rowOff>
    </xdr:to>
    <xdr:pic>
      <xdr:nvPicPr>
        <xdr:cNvPr id="2" name="Picture 1" descr="CODC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2625" y="66675"/>
          <a:ext cx="2066925" cy="861934"/>
        </a:xfrm>
        <a:prstGeom prst="rect">
          <a:avLst/>
        </a:prstGeom>
      </xdr:spPr>
    </xdr:pic>
    <xdr:clientData/>
  </xdr:twoCellAnchor>
  <xdr:oneCellAnchor>
    <xdr:from>
      <xdr:col>3</xdr:col>
      <xdr:colOff>601980</xdr:colOff>
      <xdr:row>8</xdr:row>
      <xdr:rowOff>22860</xdr:rowOff>
    </xdr:from>
    <xdr:ext cx="2693670" cy="1986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64205" y="1784985"/>
          <a:ext cx="2693670" cy="198691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N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Example:                                                    </a:t>
          </a:r>
        </a:p>
        <a:p>
          <a:r>
            <a:rPr lang="en-N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Residential buildings include; Houses</a:t>
          </a:r>
          <a:r>
            <a:rPr lang="en-N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apartments, Sleep-outs, lined garages etc       </a:t>
          </a:r>
          <a:r>
            <a:rPr lang="en-N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Commercial buildings include; </a:t>
          </a:r>
          <a:r>
            <a:rPr lang="en-N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Industrial, farm, orchard, school,</a:t>
          </a:r>
          <a:r>
            <a:rPr lang="en-N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accommodation etc</a:t>
          </a:r>
          <a:endParaRPr lang="en-NZ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Specific Engineering Design include; </a:t>
          </a:r>
          <a:r>
            <a:rPr lang="en-NZ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PS1 design, no amenities, 3 inspections or less e.g. unlined shed or garage, conservatory, rotary</a:t>
          </a:r>
          <a:r>
            <a:rPr lang="en-N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dairy shed etc (no amendments permitted)</a:t>
          </a:r>
          <a:endParaRPr lang="en-NZ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9"/>
  <sheetViews>
    <sheetView tabSelected="1" view="pageBreakPreview" topLeftCell="A13" zoomScaleNormal="100" zoomScaleSheetLayoutView="100" workbookViewId="0">
      <selection activeCell="H28" sqref="H28"/>
    </sheetView>
  </sheetViews>
  <sheetFormatPr defaultRowHeight="14.1" customHeight="1"/>
  <cols>
    <col min="2" max="2" width="14.42578125" customWidth="1"/>
    <col min="3" max="3" width="14.85546875" customWidth="1"/>
    <col min="5" max="5" width="5.7109375" customWidth="1"/>
    <col min="6" max="6" width="13.5703125" customWidth="1"/>
    <col min="7" max="7" width="8.28515625" customWidth="1"/>
    <col min="8" max="8" width="14" customWidth="1"/>
    <col min="9" max="9" width="9.140625" customWidth="1"/>
    <col min="10" max="10" width="19.5703125" customWidth="1"/>
    <col min="11" max="11" width="9.85546875" customWidth="1"/>
    <col min="12" max="12" width="9.140625" customWidth="1"/>
    <col min="13" max="13" width="14.85546875" customWidth="1"/>
    <col min="14" max="15" width="9.140625" customWidth="1"/>
    <col min="16" max="16" width="12" bestFit="1" customWidth="1"/>
    <col min="17" max="19" width="9.140625" customWidth="1"/>
  </cols>
  <sheetData>
    <row r="1" spans="1:8" ht="39.75" customHeight="1">
      <c r="A1" s="94" t="s">
        <v>28</v>
      </c>
      <c r="B1" s="95"/>
      <c r="C1" s="95"/>
      <c r="D1" s="95"/>
      <c r="E1" s="95"/>
      <c r="F1" s="95"/>
      <c r="G1" s="95"/>
      <c r="H1" s="95"/>
    </row>
    <row r="2" spans="1:8" ht="14.1" customHeight="1">
      <c r="A2" s="95"/>
      <c r="B2" s="95"/>
      <c r="C2" s="95"/>
      <c r="D2" s="95"/>
      <c r="E2" s="95"/>
      <c r="F2" s="95"/>
      <c r="G2" s="95"/>
      <c r="H2" s="95"/>
    </row>
    <row r="3" spans="1:8" ht="14.1" customHeight="1">
      <c r="A3" s="95"/>
      <c r="B3" s="95"/>
      <c r="C3" s="95"/>
      <c r="D3" s="95"/>
      <c r="E3" s="95"/>
      <c r="F3" s="95"/>
      <c r="G3" s="95"/>
      <c r="H3" s="95"/>
    </row>
    <row r="4" spans="1:8" ht="14.1" customHeight="1">
      <c r="A4" s="95"/>
      <c r="B4" s="95"/>
      <c r="C4" s="95"/>
      <c r="D4" s="95"/>
      <c r="E4" s="95"/>
      <c r="F4" s="95"/>
      <c r="G4" s="95"/>
      <c r="H4" s="95"/>
    </row>
    <row r="5" spans="1:8" ht="14.1" customHeight="1">
      <c r="A5" s="95"/>
      <c r="B5" s="95"/>
      <c r="C5" s="95"/>
      <c r="D5" s="95"/>
      <c r="E5" s="95"/>
      <c r="F5" s="95"/>
      <c r="G5" s="95"/>
      <c r="H5" s="95"/>
    </row>
    <row r="6" spans="1:8" ht="20.25" customHeight="1" thickBot="1">
      <c r="A6" s="1" t="s">
        <v>47</v>
      </c>
      <c r="F6" s="1" t="s">
        <v>46</v>
      </c>
    </row>
    <row r="7" spans="1:8" ht="14.1" customHeight="1">
      <c r="C7" s="106" t="s">
        <v>33</v>
      </c>
      <c r="D7" s="107"/>
      <c r="E7" s="107"/>
      <c r="F7" s="108"/>
    </row>
    <row r="8" spans="1:8" ht="11.25" customHeight="1" thickBot="1">
      <c r="C8" s="109"/>
      <c r="D8" s="110"/>
      <c r="E8" s="110"/>
      <c r="F8" s="111"/>
    </row>
    <row r="10" spans="1:8" ht="14.1" customHeight="1">
      <c r="A10" s="1" t="s">
        <v>29</v>
      </c>
      <c r="C10" s="69"/>
      <c r="E10" s="112"/>
      <c r="F10" s="112"/>
      <c r="G10" s="112"/>
      <c r="H10" s="112"/>
    </row>
    <row r="11" spans="1:8" ht="14.1" customHeight="1">
      <c r="A11" s="47"/>
      <c r="B11" s="47"/>
      <c r="C11" s="8"/>
      <c r="E11" s="112"/>
      <c r="F11" s="112"/>
      <c r="G11" s="112"/>
      <c r="H11" s="112"/>
    </row>
    <row r="12" spans="1:8" ht="14.1" customHeight="1">
      <c r="A12" s="16" t="s">
        <v>30</v>
      </c>
      <c r="B12" s="16"/>
      <c r="C12" s="70"/>
      <c r="E12" s="112"/>
      <c r="F12" s="112"/>
      <c r="G12" s="112"/>
      <c r="H12" s="112"/>
    </row>
    <row r="13" spans="1:8" ht="14.1" customHeight="1">
      <c r="C13" s="54" t="s">
        <v>31</v>
      </c>
      <c r="E13" s="112"/>
      <c r="F13" s="112"/>
      <c r="G13" s="112"/>
      <c r="H13" s="112"/>
    </row>
    <row r="14" spans="1:8" ht="14.1" customHeight="1">
      <c r="C14" s="54" t="s">
        <v>32</v>
      </c>
      <c r="E14" s="112"/>
      <c r="F14" s="112"/>
      <c r="G14" s="112"/>
      <c r="H14" s="112"/>
    </row>
    <row r="15" spans="1:8" ht="14.1" customHeight="1">
      <c r="A15" s="62"/>
      <c r="C15" s="87" t="s">
        <v>41</v>
      </c>
      <c r="E15" s="87"/>
    </row>
    <row r="16" spans="1:8" ht="14.1" customHeight="1">
      <c r="A16" s="62"/>
      <c r="C16" s="87"/>
      <c r="E16" s="87"/>
    </row>
    <row r="17" spans="1:9" ht="14.1" customHeight="1">
      <c r="A17" s="62"/>
      <c r="C17" s="87"/>
      <c r="E17" s="87"/>
    </row>
    <row r="18" spans="1:9" ht="14.1" customHeight="1">
      <c r="A18" s="62"/>
      <c r="C18" s="87"/>
      <c r="E18" s="87"/>
    </row>
    <row r="19" spans="1:9" ht="14.1" customHeight="1">
      <c r="A19" s="62"/>
      <c r="C19" s="87"/>
      <c r="E19" s="87"/>
    </row>
    <row r="20" spans="1:9" ht="14.1" customHeight="1">
      <c r="A20" s="62"/>
      <c r="E20" s="78"/>
      <c r="F20" s="78"/>
      <c r="G20" s="78"/>
      <c r="H20" s="78"/>
    </row>
    <row r="21" spans="1:9" ht="14.1" customHeight="1">
      <c r="A21" s="96" t="s">
        <v>17</v>
      </c>
      <c r="B21" s="97"/>
      <c r="C21" s="97"/>
      <c r="D21" s="97"/>
      <c r="E21" s="97"/>
      <c r="F21" s="98"/>
      <c r="G21" s="102" t="s">
        <v>12</v>
      </c>
      <c r="H21" s="104" t="s">
        <v>16</v>
      </c>
      <c r="I21" s="5"/>
    </row>
    <row r="22" spans="1:9" ht="14.1" customHeight="1">
      <c r="A22" s="99"/>
      <c r="B22" s="100"/>
      <c r="C22" s="100"/>
      <c r="D22" s="100"/>
      <c r="E22" s="100"/>
      <c r="F22" s="101"/>
      <c r="G22" s="103"/>
      <c r="H22" s="105"/>
      <c r="I22" s="5"/>
    </row>
    <row r="23" spans="1:9" ht="14.1" customHeight="1">
      <c r="A23" s="4" t="s">
        <v>14</v>
      </c>
      <c r="F23" s="6"/>
      <c r="G23" s="49"/>
      <c r="H23" s="50"/>
      <c r="I23" s="5"/>
    </row>
    <row r="24" spans="1:9" ht="27.75" customHeight="1">
      <c r="A24" s="5"/>
      <c r="B24" s="59" t="s">
        <v>2</v>
      </c>
      <c r="E24" s="12"/>
      <c r="F24" s="6"/>
      <c r="G24" s="66" t="str">
        <f>IF(C12=1,'Reference Tables'!H2,IF(C12=2,'Reference Tables'!H7,IF(C12=3,'Reference Tables'!H12,"")))</f>
        <v/>
      </c>
      <c r="H24" s="60" t="str">
        <f>IF(C12=1,'Reference Tables'!H3,IF(C12=2,'Reference Tables'!H8,IF(C12=3,'Reference Tables'!H13,"Enter Building Type")))</f>
        <v>Enter Building Type</v>
      </c>
      <c r="I24" s="5"/>
    </row>
    <row r="25" spans="1:9" ht="13.5" customHeight="1">
      <c r="A25" s="5"/>
      <c r="F25" s="6"/>
      <c r="G25" s="39"/>
      <c r="H25" s="39"/>
      <c r="I25" s="5"/>
    </row>
    <row r="26" spans="1:9" ht="14.1" customHeight="1">
      <c r="A26" s="4" t="s">
        <v>1</v>
      </c>
      <c r="F26" s="6"/>
      <c r="G26" s="39"/>
      <c r="H26" s="51"/>
      <c r="I26" s="5"/>
    </row>
    <row r="27" spans="1:9" ht="14.1" customHeight="1">
      <c r="A27" s="5"/>
      <c r="B27" s="12" t="s">
        <v>13</v>
      </c>
      <c r="G27" s="39"/>
      <c r="H27" s="7" t="str">
        <f>IF(C10&lt;20000,"$0.00",'Reference Tables'!B31)</f>
        <v>$0.00</v>
      </c>
      <c r="I27" s="5"/>
    </row>
    <row r="28" spans="1:9" ht="14.1" customHeight="1">
      <c r="A28" s="5"/>
      <c r="B28" s="87" t="s">
        <v>40</v>
      </c>
      <c r="G28" s="68"/>
      <c r="H28" s="89" t="str">
        <f>IF(C10&lt;20444,"$0.00",SUM(H27*1.75))</f>
        <v>$0.00</v>
      </c>
      <c r="I28" s="5"/>
    </row>
    <row r="29" spans="1:9" ht="14.1" customHeight="1">
      <c r="A29" s="5"/>
      <c r="B29" s="84"/>
      <c r="C29" s="84"/>
      <c r="D29" s="84"/>
      <c r="E29" s="84"/>
      <c r="F29" s="84"/>
      <c r="G29" s="85"/>
      <c r="H29" s="86"/>
      <c r="I29" s="5"/>
    </row>
    <row r="30" spans="1:9" ht="14.1" customHeight="1" thickBot="1">
      <c r="A30" s="79" t="s">
        <v>38</v>
      </c>
      <c r="B30" s="80"/>
      <c r="C30" s="80"/>
      <c r="D30" s="80"/>
      <c r="E30" s="40"/>
      <c r="F30" s="41"/>
      <c r="G30" s="67"/>
      <c r="H30" s="81"/>
    </row>
    <row r="31" spans="1:9" ht="14.1" customHeight="1" thickTop="1">
      <c r="A31" s="120" t="s">
        <v>15</v>
      </c>
      <c r="B31" s="121"/>
      <c r="C31" s="121"/>
      <c r="D31" s="121"/>
      <c r="E31" s="121"/>
      <c r="F31" s="122"/>
      <c r="G31" s="116">
        <f>SUM(H24:H30)</f>
        <v>0</v>
      </c>
      <c r="H31" s="117"/>
    </row>
    <row r="32" spans="1:9" ht="14.1" customHeight="1">
      <c r="A32" s="123"/>
      <c r="B32" s="124"/>
      <c r="C32" s="124"/>
      <c r="D32" s="124"/>
      <c r="E32" s="124"/>
      <c r="F32" s="125"/>
      <c r="G32" s="118"/>
      <c r="H32" s="119"/>
    </row>
    <row r="33" spans="1:17" ht="14.1" customHeight="1">
      <c r="A33" s="76" t="s">
        <v>35</v>
      </c>
      <c r="B33" s="76"/>
      <c r="C33" s="77" t="s">
        <v>36</v>
      </c>
      <c r="D33" s="126"/>
      <c r="E33" s="127"/>
      <c r="F33" s="77" t="s">
        <v>34</v>
      </c>
      <c r="G33" s="126"/>
      <c r="H33" s="127"/>
      <c r="Q33" s="3"/>
    </row>
    <row r="34" spans="1:17" ht="14.1" customHeight="1">
      <c r="H34" s="53" t="str">
        <f>IF(AND(C10&gt;1000000,C12=1),"ADDITIONAL FEES MAY BE INCURRED",IF(AND(C10&gt;750000,C12=2),"ADDITIONAL FEES MAY BE INCURRED",""))</f>
        <v/>
      </c>
    </row>
    <row r="35" spans="1:17" ht="8.25" customHeight="1">
      <c r="A35" s="63"/>
      <c r="B35" s="62"/>
      <c r="C35" s="62"/>
      <c r="D35" s="62"/>
      <c r="E35" s="62"/>
      <c r="F35" s="62"/>
      <c r="H35" s="64"/>
    </row>
    <row r="36" spans="1:17" ht="14.1" customHeight="1">
      <c r="A36" s="61" t="s">
        <v>24</v>
      </c>
      <c r="B36" s="62"/>
      <c r="C36" s="62"/>
      <c r="D36" s="62"/>
      <c r="E36" s="62"/>
      <c r="F36" s="128" t="s">
        <v>37</v>
      </c>
      <c r="G36" s="129"/>
      <c r="H36" s="130"/>
    </row>
    <row r="37" spans="1:17" ht="12.75" customHeight="1">
      <c r="A37" s="62"/>
      <c r="B37" s="62"/>
      <c r="C37" s="62"/>
      <c r="D37" s="62"/>
      <c r="F37" s="131"/>
      <c r="G37" s="132"/>
      <c r="H37" s="133"/>
    </row>
    <row r="38" spans="1:17" ht="14.1" customHeight="1">
      <c r="A38" s="140" t="s">
        <v>17</v>
      </c>
      <c r="B38" s="141"/>
      <c r="C38" s="142"/>
      <c r="D38" s="146" t="s">
        <v>26</v>
      </c>
      <c r="F38" s="131"/>
      <c r="G38" s="132"/>
      <c r="H38" s="133"/>
    </row>
    <row r="39" spans="1:17" ht="14.1" customHeight="1">
      <c r="A39" s="143"/>
      <c r="B39" s="144"/>
      <c r="C39" s="145"/>
      <c r="D39" s="147"/>
      <c r="F39" s="131"/>
      <c r="G39" s="132"/>
      <c r="H39" s="133"/>
    </row>
    <row r="40" spans="1:17" ht="14.1" customHeight="1">
      <c r="A40" s="92" t="s">
        <v>42</v>
      </c>
      <c r="B40" s="71"/>
      <c r="C40" s="72"/>
      <c r="D40" s="73"/>
      <c r="F40" s="131"/>
      <c r="G40" s="132"/>
      <c r="H40" s="133"/>
    </row>
    <row r="41" spans="1:17" ht="14.1" customHeight="1">
      <c r="A41" s="148" t="s">
        <v>27</v>
      </c>
      <c r="B41" s="149"/>
      <c r="C41" s="74"/>
      <c r="D41" s="82">
        <v>241</v>
      </c>
      <c r="F41" s="131"/>
      <c r="G41" s="132"/>
      <c r="H41" s="133"/>
    </row>
    <row r="42" spans="1:17" ht="14.1" customHeight="1">
      <c r="A42" s="148" t="s">
        <v>45</v>
      </c>
      <c r="B42" s="149"/>
      <c r="C42" s="150"/>
      <c r="D42" s="82">
        <v>391</v>
      </c>
      <c r="F42" s="131"/>
      <c r="G42" s="132"/>
      <c r="H42" s="133"/>
    </row>
    <row r="43" spans="1:17" ht="14.1" customHeight="1">
      <c r="A43" s="65" t="s">
        <v>10</v>
      </c>
      <c r="B43" s="71"/>
      <c r="C43" s="72"/>
      <c r="D43" s="83">
        <v>316</v>
      </c>
      <c r="F43" s="131"/>
      <c r="G43" s="132"/>
      <c r="H43" s="133"/>
    </row>
    <row r="44" spans="1:17" ht="14.1" customHeight="1">
      <c r="A44" s="75" t="s">
        <v>11</v>
      </c>
      <c r="B44" s="71"/>
      <c r="C44" s="72"/>
      <c r="D44" s="83">
        <v>300</v>
      </c>
      <c r="F44" s="131"/>
      <c r="G44" s="132"/>
      <c r="H44" s="133"/>
    </row>
    <row r="45" spans="1:17" ht="14.1" customHeight="1">
      <c r="A45" s="93" t="s">
        <v>43</v>
      </c>
      <c r="B45" s="90"/>
      <c r="C45" s="91"/>
      <c r="D45" s="83">
        <v>412</v>
      </c>
      <c r="F45" s="131"/>
      <c r="G45" s="132"/>
      <c r="H45" s="133"/>
    </row>
    <row r="46" spans="1:17" ht="14.1" customHeight="1">
      <c r="A46" s="113" t="s">
        <v>44</v>
      </c>
      <c r="B46" s="114"/>
      <c r="C46" s="115"/>
      <c r="D46" s="83">
        <v>525</v>
      </c>
      <c r="F46" s="131"/>
      <c r="G46" s="132"/>
      <c r="H46" s="133"/>
    </row>
    <row r="47" spans="1:17" ht="14.1" customHeight="1">
      <c r="A47" s="137"/>
      <c r="B47" s="138"/>
      <c r="C47" s="139"/>
      <c r="D47" s="83"/>
      <c r="F47" s="134"/>
      <c r="G47" s="135"/>
      <c r="H47" s="136"/>
    </row>
    <row r="55" spans="2:26" ht="14.1" customHeight="1">
      <c r="X55" s="15"/>
      <c r="Y55" s="15"/>
      <c r="Z55" s="15"/>
    </row>
    <row r="56" spans="2:26" ht="14.1" customHeight="1">
      <c r="X56" s="15"/>
      <c r="Y56" s="15"/>
      <c r="Z56" s="15"/>
    </row>
    <row r="58" spans="2:26" ht="14.1" customHeight="1">
      <c r="B58" s="37"/>
      <c r="C58" s="12"/>
      <c r="D58" s="12"/>
      <c r="E58" s="12"/>
      <c r="F58" s="13"/>
      <c r="G58" s="13"/>
      <c r="H58" s="13"/>
    </row>
    <row r="59" spans="2:26" ht="14.1" customHeight="1">
      <c r="B59" s="37"/>
      <c r="C59" s="12"/>
      <c r="D59" s="12"/>
      <c r="E59" s="12"/>
      <c r="F59" s="12"/>
      <c r="G59" s="12"/>
      <c r="H59" s="13"/>
    </row>
  </sheetData>
  <sheetProtection selectLockedCells="1"/>
  <protectedRanges>
    <protectedRange sqref="C10:C11" name="Range1" securityDescriptor="O:WDG:WDD:(A;;CC;;;DU)"/>
  </protectedRanges>
  <mergeCells count="17">
    <mergeCell ref="A46:C46"/>
    <mergeCell ref="G31:H32"/>
    <mergeCell ref="A31:F32"/>
    <mergeCell ref="G33:H33"/>
    <mergeCell ref="D33:E33"/>
    <mergeCell ref="F36:H47"/>
    <mergeCell ref="A47:C47"/>
    <mergeCell ref="A38:C39"/>
    <mergeCell ref="D38:D39"/>
    <mergeCell ref="A41:B41"/>
    <mergeCell ref="A42:C42"/>
    <mergeCell ref="A1:H5"/>
    <mergeCell ref="A21:F22"/>
    <mergeCell ref="G21:G22"/>
    <mergeCell ref="H21:H22"/>
    <mergeCell ref="C7:F8"/>
    <mergeCell ref="E10:H14"/>
  </mergeCells>
  <phoneticPr fontId="4" type="noConversion"/>
  <conditionalFormatting sqref="H34">
    <cfRule type="containsText" dxfId="1" priority="2" operator="containsText" text="ADDITIONAL FEES MAY BE INCURRED">
      <formula>NOT(ISERROR(SEARCH("ADDITIONAL FEES MAY BE INCURRED",H34)))</formula>
    </cfRule>
  </conditionalFormatting>
  <conditionalFormatting sqref="H24 H35">
    <cfRule type="containsText" dxfId="0" priority="1" operator="containsText" text="Enter Building Type">
      <formula>NOT(ISERROR(SEARCH("Enter Building Type",H24)))</formula>
    </cfRule>
  </conditionalFormatting>
  <hyperlinks>
    <hyperlink ref="A41" location="_ftn1" display="_ftn1" xr:uid="{00000000-0004-0000-0000-000001000000}"/>
    <hyperlink ref="A42" location="_ftn1" display="_ftn1" xr:uid="{00000000-0004-0000-0000-000002000000}"/>
    <hyperlink ref="A45" location="_ftn1" display="_ftn1" xr:uid="{07E63D40-A587-45AB-8250-3318FEBB0B1C}"/>
  </hyperlinks>
  <pageMargins left="0.7" right="0.7" top="0.75" bottom="0.75" header="0.3" footer="0.3"/>
  <pageSetup paperSize="9" orientation="portrait" r:id="rId1"/>
  <headerFooter alignWithMargins="0"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2"/>
  <sheetViews>
    <sheetView workbookViewId="0">
      <selection activeCell="B31" sqref="B31"/>
    </sheetView>
  </sheetViews>
  <sheetFormatPr defaultColWidth="20" defaultRowHeight="12.75"/>
  <cols>
    <col min="5" max="5" width="6" style="52" customWidth="1"/>
  </cols>
  <sheetData>
    <row r="1" spans="1:9" ht="22.5">
      <c r="A1" s="155" t="s">
        <v>21</v>
      </c>
      <c r="B1" s="156"/>
      <c r="C1" s="17"/>
      <c r="D1" s="17" t="s">
        <v>25</v>
      </c>
      <c r="E1" s="46"/>
      <c r="G1" s="22" t="s">
        <v>4</v>
      </c>
      <c r="H1" s="11"/>
      <c r="I1" s="11"/>
    </row>
    <row r="2" spans="1:9" ht="15">
      <c r="A2" s="18"/>
      <c r="B2" s="32"/>
      <c r="C2" s="33"/>
      <c r="D2" s="33"/>
      <c r="E2" s="45"/>
      <c r="G2" s="20" t="s">
        <v>7</v>
      </c>
      <c r="H2" s="24">
        <f>IF(AND('AF CALC Building Consent Deposi'!C10&gt;'Reference Tables'!B4,'AF CALC Building Consent Deposi'!C10&lt;='Reference Tables'!B5),'Reference Tables'!C5,IF(AND('AF CALC Building Consent Deposi'!C10&gt;'Reference Tables'!B5,'AF CALC Building Consent Deposi'!C10&lt;='Reference Tables'!B6),'Reference Tables'!C6,IF(AND('AF CALC Building Consent Deposi'!C10&gt;'Reference Tables'!B6,'AF CALC Building Consent Deposi'!C10&lt;='Reference Tables'!B7),'Reference Tables'!C7,IF(AND('AF CALC Building Consent Deposi'!C10&gt;'Reference Tables'!B7,'AF CALC Building Consent Deposi'!C10&lt;='Reference Tables'!B8),'Reference Tables'!C8,IF(AND('AF CALC Building Consent Deposi'!C10&gt;'Reference Tables'!B8,'AF CALC Building Consent Deposi'!C10&lt;='Reference Tables'!B9),'Reference Tables'!C9,IF(AND('AF CALC Building Consent Deposi'!C10&gt;'Reference Tables'!B9,'AF CALC Building Consent Deposi'!C10&lt;='Reference Tables'!B10),'Reference Tables'!C10,IF(AND('AF CALC Building Consent Deposi'!C10&gt;'Reference Tables'!B10,'AF CALC Building Consent Deposi'!C10&lt;='Reference Tables'!B11),'Reference Tables'!C11,I2)))))))</f>
        <v>360</v>
      </c>
      <c r="I2" s="20">
        <f>IF(AND('AF CALC Building Consent Deposi'!C10&gt;'Reference Tables'!B11,'AF CALC Building Consent Deposi'!C10&lt;='Reference Tables'!B12),'Reference Tables'!C12,IF(AND('AF CALC Building Consent Deposi'!C10&gt;'Reference Tables'!B12,'AF CALC Building Consent Deposi'!C10&lt;='Reference Tables'!B13),'Reference Tables'!C13,IF(AND('AF CALC Building Consent Deposi'!C10&gt;'Reference Tables'!B13,'AF CALC Building Consent Deposi'!C10&lt;='Reference Tables'!B14),'Reference Tables'!C14,'Reference Tables'!C15)))</f>
        <v>360</v>
      </c>
    </row>
    <row r="3" spans="1:9" ht="15">
      <c r="A3" s="28" t="s">
        <v>4</v>
      </c>
      <c r="B3" s="34"/>
      <c r="C3" s="35"/>
      <c r="D3" s="36"/>
      <c r="E3" s="57"/>
      <c r="G3" s="20" t="s">
        <v>8</v>
      </c>
      <c r="H3" s="23">
        <f>IF(AND('AF CALC Building Consent Deposi'!C10&gt;'Reference Tables'!B4,'AF CALC Building Consent Deposi'!C10&lt;='Reference Tables'!B5),'Reference Tables'!D5,IF(AND('AF CALC Building Consent Deposi'!C10&gt;'Reference Tables'!B5,'AF CALC Building Consent Deposi'!C10&lt;='Reference Tables'!B6),'Reference Tables'!D6,IF(AND('AF CALC Building Consent Deposi'!C10&gt;'Reference Tables'!B6,'AF CALC Building Consent Deposi'!C10&lt;='Reference Tables'!B7),'Reference Tables'!D7,IF(AND('AF CALC Building Consent Deposi'!C10&gt;'Reference Tables'!B7,'AF CALC Building Consent Deposi'!C10&lt;='Reference Tables'!B8),'Reference Tables'!D8,IF(AND('AF CALC Building Consent Deposi'!C10&gt;'Reference Tables'!B8,'AF CALC Building Consent Deposi'!C10&lt;='Reference Tables'!B9),'Reference Tables'!D9,IF(AND('AF CALC Building Consent Deposi'!C10&gt;'Reference Tables'!B9,'AF CALC Building Consent Deposi'!C10&lt;='Reference Tables'!B10),'Reference Tables'!D10,IF(AND('AF CALC Building Consent Deposi'!C10&gt;'Reference Tables'!B10,'AF CALC Building Consent Deposi'!C10&lt;='Reference Tables'!B11),'Reference Tables'!D11,I3)))))))</f>
        <v>4242</v>
      </c>
      <c r="I3" s="21">
        <f>IF(AND('AF CALC Building Consent Deposi'!C10&gt;'Reference Tables'!B11,'AF CALC Building Consent Deposi'!C10&lt;='Reference Tables'!B12),'Reference Tables'!D12,IF(AND('AF CALC Building Consent Deposi'!C10&gt;'Reference Tables'!B12,'AF CALC Building Consent Deposi'!C10&lt;='Reference Tables'!B13),'Reference Tables'!D13,IF(AND('AF CALC Building Consent Deposi'!C10&gt;'Reference Tables'!B13,'AF CALC Building Consent Deposi'!C10&lt;='Reference Tables'!B14),'Reference Tables'!D14,'Reference Tables'!D15)))</f>
        <v>4242</v>
      </c>
    </row>
    <row r="4" spans="1:9">
      <c r="A4" s="19" t="s">
        <v>0</v>
      </c>
      <c r="B4" s="29">
        <v>0</v>
      </c>
      <c r="C4" s="30"/>
      <c r="D4" s="31"/>
      <c r="E4" s="57"/>
      <c r="G4" s="11"/>
      <c r="H4" s="23"/>
      <c r="I4" s="11"/>
    </row>
    <row r="5" spans="1:9">
      <c r="A5" s="19" t="s">
        <v>0</v>
      </c>
      <c r="B5" s="2">
        <v>5000</v>
      </c>
      <c r="C5" s="2"/>
      <c r="D5" s="2">
        <v>450</v>
      </c>
      <c r="E5" s="57"/>
      <c r="G5" s="11"/>
      <c r="H5" s="23"/>
      <c r="I5" s="11"/>
    </row>
    <row r="6" spans="1:9">
      <c r="A6" s="19" t="s">
        <v>0</v>
      </c>
      <c r="B6" s="2">
        <v>10000</v>
      </c>
      <c r="C6" s="2">
        <v>360</v>
      </c>
      <c r="D6" s="2">
        <v>691</v>
      </c>
      <c r="E6" s="57"/>
      <c r="G6" s="22" t="s">
        <v>5</v>
      </c>
      <c r="H6" s="23"/>
      <c r="I6" s="11"/>
    </row>
    <row r="7" spans="1:9" ht="15">
      <c r="A7" s="19" t="s">
        <v>0</v>
      </c>
      <c r="B7" s="2">
        <v>20000</v>
      </c>
      <c r="C7" s="2">
        <v>360</v>
      </c>
      <c r="D7" s="2">
        <v>1141</v>
      </c>
      <c r="E7" s="57"/>
      <c r="G7" s="20" t="s">
        <v>7</v>
      </c>
      <c r="H7" s="24">
        <f>IF(AND('AF CALC Building Consent Deposi'!C10&gt;'Reference Tables'!B17,'AF CALC Building Consent Deposi'!C10&lt;='Reference Tables'!B18),'Reference Tables'!C18,IF(AND('AF CALC Building Consent Deposi'!C10&gt;'Reference Tables'!B18,'AF CALC Building Consent Deposi'!C10&lt;='Reference Tables'!B19),'Reference Tables'!C19,IF(AND('AF CALC Building Consent Deposi'!C10&gt;'Reference Tables'!B19,'AF CALC Building Consent Deposi'!C10&lt;='Reference Tables'!B20),'Reference Tables'!C20,IF(AND('AF CALC Building Consent Deposi'!C10&gt;'Reference Tables'!B20,'AF CALC Building Consent Deposi'!C10&lt;='Reference Tables'!B21),'Reference Tables'!C21,IF(AND('AF CALC Building Consent Deposi'!C10&gt;'Reference Tables'!B21,'AF CALC Building Consent Deposi'!C10&lt;='Reference Tables'!B22),'Reference Tables'!C22,IF(AND('AF CALC Building Consent Deposi'!C10&gt;'Reference Tables'!B22,'AF CALC Building Consent Deposi'!C10&lt;='Reference Tables'!B23),'Reference Tables'!C23,IF(AND('AF CALC Building Consent Deposi'!C10&gt;'Reference Tables'!B23,'AF CALC Building Consent Deposi'!C10&lt;='Reference Tables'!B24),'Reference Tables'!C24,I7)))))))</f>
        <v>480</v>
      </c>
      <c r="I7" s="21">
        <f>IF(AND('AF CALC Building Consent Deposi'!C10&gt;'Reference Tables'!B24,'AF CALC Building Consent Deposi'!C10&lt;='Reference Tables'!B25),'Reference Tables'!C25,'Reference Tables'!C26)</f>
        <v>480</v>
      </c>
    </row>
    <row r="8" spans="1:9" ht="15">
      <c r="A8" s="19" t="s">
        <v>0</v>
      </c>
      <c r="B8" s="2">
        <v>40000</v>
      </c>
      <c r="C8" s="2">
        <v>360</v>
      </c>
      <c r="D8" s="2">
        <v>1671</v>
      </c>
      <c r="E8" s="57"/>
      <c r="G8" s="20" t="s">
        <v>8</v>
      </c>
      <c r="H8" s="23">
        <f>IF(AND('AF CALC Building Consent Deposi'!C10&gt;'Reference Tables'!B17,'AF CALC Building Consent Deposi'!C10&lt;='Reference Tables'!B18),'Reference Tables'!D18,IF(AND('AF CALC Building Consent Deposi'!C10&gt;'Reference Tables'!B18,'AF CALC Building Consent Deposi'!C10&lt;='Reference Tables'!B19),'Reference Tables'!D19,IF(AND('AF CALC Building Consent Deposi'!C10&gt;'Reference Tables'!B19,'AF CALC Building Consent Deposi'!C10&lt;='Reference Tables'!B20),'Reference Tables'!D20,IF(AND('AF CALC Building Consent Deposi'!C10&gt;'Reference Tables'!B20,'AF CALC Building Consent Deposi'!C10&lt;='Reference Tables'!B21),'Reference Tables'!D21,IF(AND('AF CALC Building Consent Deposi'!C10&gt;'Reference Tables'!B21,'AF CALC Building Consent Deposi'!C10&lt;='Reference Tables'!B22),'Reference Tables'!D22,IF(AND('AF CALC Building Consent Deposi'!C10&gt;'Reference Tables'!B22,'AF CALC Building Consent Deposi'!C10&lt;='Reference Tables'!B23),'Reference Tables'!D23,IF(AND('AF CALC Building Consent Deposi'!C10&gt;'Reference Tables'!B23,'AF CALC Building Consent Deposi'!C10&lt;='Reference Tables'!B24),'Reference Tables'!D24,I8)))))))</f>
        <v>4852</v>
      </c>
      <c r="I8" s="21">
        <f>IF(AND('AF CALC Building Consent Deposi'!C10&gt;'Reference Tables'!B24,'AF CALC Building Consent Deposi'!C10&lt;='Reference Tables'!B25),'Reference Tables'!D25,'Reference Tables'!D26)</f>
        <v>4852</v>
      </c>
    </row>
    <row r="9" spans="1:9">
      <c r="A9" s="19" t="s">
        <v>0</v>
      </c>
      <c r="B9" s="2">
        <v>80000</v>
      </c>
      <c r="C9" s="2">
        <v>360</v>
      </c>
      <c r="D9" s="2">
        <v>1971</v>
      </c>
      <c r="E9" s="57"/>
      <c r="G9" s="11"/>
      <c r="H9" s="11"/>
      <c r="I9" s="11"/>
    </row>
    <row r="10" spans="1:9">
      <c r="A10" s="19" t="s">
        <v>0</v>
      </c>
      <c r="B10" s="2">
        <v>200000</v>
      </c>
      <c r="C10" s="2">
        <v>360</v>
      </c>
      <c r="D10" s="2">
        <v>2651</v>
      </c>
      <c r="E10" s="57"/>
      <c r="G10" s="11"/>
      <c r="H10" s="11"/>
      <c r="I10" s="11"/>
    </row>
    <row r="11" spans="1:9">
      <c r="A11" s="19" t="s">
        <v>0</v>
      </c>
      <c r="B11" s="2">
        <v>350000</v>
      </c>
      <c r="C11" s="2">
        <v>360</v>
      </c>
      <c r="D11" s="2">
        <v>3460</v>
      </c>
      <c r="E11" s="57"/>
      <c r="G11" s="22" t="s">
        <v>39</v>
      </c>
      <c r="H11" s="11"/>
      <c r="I11" s="11"/>
    </row>
    <row r="12" spans="1:9">
      <c r="A12" s="19" t="s">
        <v>0</v>
      </c>
      <c r="B12" s="2">
        <v>500000</v>
      </c>
      <c r="C12" s="2">
        <v>360</v>
      </c>
      <c r="D12" s="2">
        <v>3636</v>
      </c>
      <c r="E12" s="57"/>
      <c r="G12" s="11" t="s">
        <v>7</v>
      </c>
      <c r="H12" s="88">
        <v>130</v>
      </c>
      <c r="I12" s="11"/>
    </row>
    <row r="13" spans="1:9">
      <c r="A13" s="19" t="s">
        <v>0</v>
      </c>
      <c r="B13" s="2">
        <v>750000</v>
      </c>
      <c r="C13" s="2">
        <v>360</v>
      </c>
      <c r="D13" s="2">
        <v>4017</v>
      </c>
      <c r="E13" s="57"/>
      <c r="G13" s="11" t="s">
        <v>8</v>
      </c>
      <c r="H13" s="88">
        <v>953</v>
      </c>
      <c r="I13" s="11"/>
    </row>
    <row r="14" spans="1:9">
      <c r="A14" s="19" t="s">
        <v>0</v>
      </c>
      <c r="B14" s="2">
        <v>1000000</v>
      </c>
      <c r="C14" s="2">
        <v>360</v>
      </c>
      <c r="D14" s="25">
        <v>4467</v>
      </c>
      <c r="G14" s="11"/>
      <c r="H14" s="11"/>
      <c r="I14" s="11"/>
    </row>
    <row r="15" spans="1:9">
      <c r="A15" s="19" t="s">
        <v>0</v>
      </c>
      <c r="B15" s="55" t="s">
        <v>3</v>
      </c>
      <c r="C15" s="2">
        <v>360</v>
      </c>
      <c r="D15" s="26">
        <v>4242</v>
      </c>
      <c r="E15" s="58" t="s">
        <v>6</v>
      </c>
    </row>
    <row r="16" spans="1:9">
      <c r="A16" s="28" t="s">
        <v>5</v>
      </c>
      <c r="B16" s="9"/>
      <c r="C16" s="10"/>
      <c r="D16" s="36"/>
      <c r="E16" s="57"/>
    </row>
    <row r="17" spans="1:5">
      <c r="A17" s="19" t="s">
        <v>0</v>
      </c>
      <c r="B17" s="29">
        <v>0</v>
      </c>
      <c r="C17" s="30"/>
      <c r="D17" s="31"/>
      <c r="E17" s="57"/>
    </row>
    <row r="18" spans="1:5">
      <c r="A18" s="19" t="s">
        <v>0</v>
      </c>
      <c r="B18" s="2">
        <v>10000</v>
      </c>
      <c r="C18" s="2">
        <v>480</v>
      </c>
      <c r="D18" s="2">
        <v>841</v>
      </c>
      <c r="E18" s="57"/>
    </row>
    <row r="19" spans="1:5">
      <c r="A19" s="19" t="s">
        <v>0</v>
      </c>
      <c r="B19" s="2">
        <v>20000</v>
      </c>
      <c r="C19" s="2">
        <v>480</v>
      </c>
      <c r="D19" s="2">
        <v>1441</v>
      </c>
      <c r="E19" s="57"/>
    </row>
    <row r="20" spans="1:5">
      <c r="A20" s="19" t="s">
        <v>0</v>
      </c>
      <c r="B20" s="2">
        <v>40000</v>
      </c>
      <c r="C20" s="2">
        <v>480</v>
      </c>
      <c r="D20" s="2">
        <v>1971</v>
      </c>
      <c r="E20" s="57"/>
    </row>
    <row r="21" spans="1:5">
      <c r="A21" s="19" t="s">
        <v>0</v>
      </c>
      <c r="B21" s="2">
        <v>80000</v>
      </c>
      <c r="C21" s="2">
        <v>480</v>
      </c>
      <c r="D21" s="2">
        <v>2121</v>
      </c>
      <c r="E21" s="57"/>
    </row>
    <row r="22" spans="1:5">
      <c r="A22" s="19" t="s">
        <v>0</v>
      </c>
      <c r="B22" s="2">
        <v>200000</v>
      </c>
      <c r="C22" s="2">
        <v>480</v>
      </c>
      <c r="D22" s="2">
        <v>3251</v>
      </c>
      <c r="E22" s="57"/>
    </row>
    <row r="23" spans="1:5">
      <c r="A23" s="19" t="s">
        <v>0</v>
      </c>
      <c r="B23" s="2">
        <v>350000</v>
      </c>
      <c r="C23" s="2">
        <v>480</v>
      </c>
      <c r="D23" s="2">
        <v>3556</v>
      </c>
      <c r="E23" s="57"/>
    </row>
    <row r="24" spans="1:5">
      <c r="A24" s="19" t="s">
        <v>0</v>
      </c>
      <c r="B24" s="2">
        <v>500000</v>
      </c>
      <c r="C24" s="2">
        <v>480</v>
      </c>
      <c r="D24" s="2">
        <v>3712</v>
      </c>
      <c r="E24" s="57"/>
    </row>
    <row r="25" spans="1:5">
      <c r="A25" s="19" t="s">
        <v>0</v>
      </c>
      <c r="B25" s="2">
        <v>750000</v>
      </c>
      <c r="C25" s="2">
        <v>480</v>
      </c>
      <c r="D25" s="2">
        <v>4167</v>
      </c>
      <c r="E25" s="57"/>
    </row>
    <row r="26" spans="1:5">
      <c r="A26" s="19" t="s">
        <v>0</v>
      </c>
      <c r="B26" s="56" t="s">
        <v>9</v>
      </c>
      <c r="C26" s="2">
        <v>480</v>
      </c>
      <c r="D26" s="2">
        <v>4852</v>
      </c>
      <c r="E26" s="58" t="s">
        <v>6</v>
      </c>
    </row>
    <row r="27" spans="1:5">
      <c r="D27" s="27"/>
      <c r="E27" s="57"/>
    </row>
    <row r="28" spans="1:5">
      <c r="A28" s="38"/>
      <c r="B28" s="14"/>
      <c r="C28" s="14"/>
      <c r="D28" s="14"/>
      <c r="E28" s="57"/>
    </row>
    <row r="29" spans="1:5">
      <c r="A29" s="151" t="s">
        <v>23</v>
      </c>
      <c r="B29" s="151"/>
      <c r="C29" s="151"/>
      <c r="D29" s="151"/>
      <c r="E29" s="38"/>
    </row>
    <row r="30" spans="1:5">
      <c r="A30" s="42"/>
      <c r="B30" s="44" t="s">
        <v>19</v>
      </c>
      <c r="C30" s="152" t="s">
        <v>18</v>
      </c>
      <c r="D30" s="152"/>
    </row>
    <row r="31" spans="1:5">
      <c r="A31" s="43" t="s">
        <v>22</v>
      </c>
      <c r="B31" s="42">
        <f>CEILING(C31,1)</f>
        <v>0</v>
      </c>
      <c r="C31" s="153">
        <f>'AF CALC Building Consent Deposi'!C10/1000</f>
        <v>0</v>
      </c>
      <c r="D31" s="153"/>
    </row>
    <row r="32" spans="1:5">
      <c r="A32" s="43" t="s">
        <v>20</v>
      </c>
      <c r="B32" s="48">
        <f>1.75*B3</f>
        <v>0</v>
      </c>
      <c r="C32" s="154"/>
      <c r="D32" s="154"/>
    </row>
  </sheetData>
  <sheetProtection selectLockedCells="1" selectUnlockedCells="1"/>
  <mergeCells count="5">
    <mergeCell ref="A29:D29"/>
    <mergeCell ref="C30:D30"/>
    <mergeCell ref="C31:D31"/>
    <mergeCell ref="C32:D32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B0857184D5D94D9FF192D01E8345FA" ma:contentTypeVersion="1" ma:contentTypeDescription="Create a new document." ma:contentTypeScope="" ma:versionID="e526a3ea901768e50263083af9ad95a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3F636B-39B7-4F6F-815C-881995C61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319E15-30B7-4A25-86FC-E4A3CA974373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96A51C8-6B80-461B-A4EE-DD3A1F5A9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AF CALC Building Consent Deposi</vt:lpstr>
      <vt:lpstr>Reference Tables</vt:lpstr>
      <vt:lpstr>'AF CALC Building Consent Deposi'!Print_Area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Laurenson</dc:creator>
  <cp:lastModifiedBy>Jamie Cameron</cp:lastModifiedBy>
  <cp:lastPrinted>2019-05-27T22:40:47Z</cp:lastPrinted>
  <dcterms:created xsi:type="dcterms:W3CDTF">2006-06-22T22:32:14Z</dcterms:created>
  <dcterms:modified xsi:type="dcterms:W3CDTF">2023-07-11T23:52:01Z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0x010100C4B0857184D5D94D9FF192D01E8345FA</vt:lpwstr>
  </property>
</Properties>
</file>